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справка по выполн раб за 2022 год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36" i="1" l="1"/>
  <c r="D36" i="1"/>
  <c r="E14" i="1"/>
  <c r="E10" i="1"/>
  <c r="D10" i="1"/>
  <c r="E20" i="1"/>
  <c r="D20" i="1"/>
  <c r="E21" i="1"/>
  <c r="D21" i="1"/>
  <c r="E19" i="1"/>
  <c r="D49" i="1"/>
  <c r="D47" i="1"/>
  <c r="D46" i="1"/>
  <c r="E26" i="1" l="1"/>
  <c r="D26" i="1"/>
  <c r="E25" i="1"/>
  <c r="D25" i="1"/>
  <c r="E29" i="1" l="1"/>
  <c r="D29" i="1"/>
  <c r="E18" i="1" l="1"/>
  <c r="D18" i="1"/>
  <c r="E17" i="1" l="1"/>
  <c r="D17" i="1"/>
  <c r="E32" i="1" l="1"/>
  <c r="D32" i="1"/>
  <c r="E31" i="1"/>
  <c r="D31" i="1"/>
  <c r="E30" i="1"/>
  <c r="D30" i="1"/>
  <c r="E28" i="1"/>
  <c r="E13" i="1"/>
  <c r="E12" i="1"/>
  <c r="E35" i="1"/>
  <c r="D35" i="1"/>
  <c r="E34" i="1"/>
  <c r="D34" i="1"/>
  <c r="E33" i="1"/>
  <c r="D33" i="1"/>
  <c r="E24" i="1"/>
  <c r="D24" i="1"/>
  <c r="E15" i="1"/>
  <c r="E22" i="1" s="1"/>
  <c r="E27" i="1"/>
  <c r="D27" i="1"/>
  <c r="D14" i="1"/>
  <c r="E37" i="1" l="1"/>
  <c r="D48" i="1"/>
  <c r="E38" i="1" l="1"/>
</calcChain>
</file>

<file path=xl/sharedStrings.xml><?xml version="1.0" encoding="utf-8"?>
<sst xmlns="http://schemas.openxmlformats.org/spreadsheetml/2006/main" count="73" uniqueCount="63">
  <si>
    <t xml:space="preserve">                                                                           Отчет</t>
  </si>
  <si>
    <t>№№</t>
  </si>
  <si>
    <t>Наименование работ по МКД</t>
  </si>
  <si>
    <t>Ед.изм.</t>
  </si>
  <si>
    <t>Объем</t>
  </si>
  <si>
    <t>Стоимость работ,</t>
  </si>
  <si>
    <t>п/п</t>
  </si>
  <si>
    <t>руб. без НДС</t>
  </si>
  <si>
    <r>
      <rPr>
        <b/>
        <sz val="12"/>
        <color theme="1"/>
        <rFont val="Calibri"/>
        <family val="2"/>
        <charset val="204"/>
        <scheme val="minor"/>
      </rPr>
      <t>Итого</t>
    </r>
    <r>
      <rPr>
        <sz val="12"/>
        <color theme="1"/>
        <rFont val="Calibri"/>
        <family val="2"/>
        <charset val="204"/>
        <scheme val="minor"/>
      </rPr>
      <t>:</t>
    </r>
  </si>
  <si>
    <t>Техническое обслуживание</t>
  </si>
  <si>
    <t xml:space="preserve">Текущий ремонт </t>
  </si>
  <si>
    <t>100м трубопровода</t>
  </si>
  <si>
    <t>100шт</t>
  </si>
  <si>
    <t>100м2 окрашиваемой поверхности</t>
  </si>
  <si>
    <t>Гидравлическое испытание трубопроводов систем отопления диам.до 50мм</t>
  </si>
  <si>
    <t>Гидравлическое испытание трубопроводов систем отопления диам.до 100мм</t>
  </si>
  <si>
    <t>Директор</t>
  </si>
  <si>
    <t>Исп.Захарова О.Е.</t>
  </si>
  <si>
    <t xml:space="preserve"> работ по текущему ремонту и техническому обслуживанию  общего </t>
  </si>
  <si>
    <t>Осмотр системы центрального отопления</t>
  </si>
  <si>
    <t>1000м2 осматриваемых помещений</t>
  </si>
  <si>
    <t>Осмотр водопровода, канализации</t>
  </si>
  <si>
    <t>100квартир</t>
  </si>
  <si>
    <t>Осмотр линий электрических сетей,арматуры и электрооборудования на л/клетках</t>
  </si>
  <si>
    <t>100 лестничных клеток</t>
  </si>
  <si>
    <t>10 фильтров</t>
  </si>
  <si>
    <t>Очистка канализационной сети внутренней</t>
  </si>
  <si>
    <t>,</t>
  </si>
  <si>
    <t>100м</t>
  </si>
  <si>
    <t xml:space="preserve"> </t>
  </si>
  <si>
    <t>,,</t>
  </si>
  <si>
    <t>Рыжов А.А.</t>
  </si>
  <si>
    <t>т/обсл</t>
  </si>
  <si>
    <t>т/рем</t>
  </si>
  <si>
    <t>по акту</t>
  </si>
  <si>
    <t>Смена ламп светодиодных</t>
  </si>
  <si>
    <t>Проверка на прогрев отопительных приборов с регулировкой</t>
  </si>
  <si>
    <t>100 приб.</t>
  </si>
  <si>
    <t>Прочистка фильтров ЦО диам.50мм</t>
  </si>
  <si>
    <t xml:space="preserve">                                        по Пролетарскому проспекту</t>
  </si>
  <si>
    <t>Механизированная уборка снега на придомовой территории</t>
  </si>
  <si>
    <t>мин</t>
  </si>
  <si>
    <t>100м2 оштукатириваемой поверхности</t>
  </si>
  <si>
    <t>Смена кранов на шаровые краны диам.15 мм</t>
  </si>
  <si>
    <t xml:space="preserve">Шпатлевка ранее окрашенных фасадов под окраску </t>
  </si>
  <si>
    <t>100м2 обработанной поверхности</t>
  </si>
  <si>
    <t>100шт.</t>
  </si>
  <si>
    <t>Ремонт групповых щитков со сменой автоматов</t>
  </si>
  <si>
    <t>имущества МКД, выполненных за 2022  года на жилом доме № 5б</t>
  </si>
  <si>
    <t>Окраска водно-дисперсионными акриловыми составами улучшенная по штукатурке стен</t>
  </si>
  <si>
    <t>Окраска масляными составами ранее окрашенных поверхностей труб стальных за 2 раза(газовые трубы)</t>
  </si>
  <si>
    <t>Окраска масляными составами ранее окрашенных металлических решеток и оград без рельефа за 1 раз</t>
  </si>
  <si>
    <t>Простая масляная окраска ранее окрашенных бордюров без подготовки с расчисткой старой краски до 10% с земли и лесов</t>
  </si>
  <si>
    <t>Смена светильников с лампами накаливания</t>
  </si>
  <si>
    <t>Профиль перфорированный</t>
  </si>
  <si>
    <t>Ремонт штукатурки гладких фасадов по камню и бетону с земли и лесов</t>
  </si>
  <si>
    <t xml:space="preserve">Огрунтовка ранее окрашенных фасадов под окраску </t>
  </si>
  <si>
    <t>Окраска акриловыми красками по подготовленной поверхности фасадов простых за 2 раза с земли и лесов</t>
  </si>
  <si>
    <t>Установка уголков ПВХ на клее</t>
  </si>
  <si>
    <t>100п.м.</t>
  </si>
  <si>
    <t>Смена клапана впускного</t>
  </si>
  <si>
    <t>Регулировка смывного бачка</t>
  </si>
  <si>
    <t>100приб.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</si>
</sst>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 vertical="distributed"/>
    </xf>
    <xf numFmtId="2" fontId="1" fillId="0" borderId="1" xfId="0" applyNumberFormat="1" applyFont="1" applyBorder="1"/>
    <xf numFmtId="0" fontId="2" fillId="0" borderId="0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left" vertical="distributed"/>
    </xf>
    <xf numFmtId="2" fontId="0" fillId="0" borderId="0" xfId="0" applyNumberFormat="1"/>
    <xf numFmtId="2" fontId="0" fillId="0" borderId="0" xfId="0" applyNumberFormat="1" applyBorder="1"/>
    <xf numFmtId="2" fontId="2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2"/>
  <sheetViews>
    <sheetView tabSelected="1" topLeftCell="A37" zoomScale="112" zoomScaleNormal="112" workbookViewId="0">
      <selection activeCell="A44" sqref="A1:E44"/>
    </sheetView>
  </sheetViews>
  <sheetFormatPr defaultRowHeight="15" x14ac:dyDescent="0.25"/>
  <cols>
    <col min="1" max="1" width="5.140625" customWidth="1"/>
    <col min="2" max="2" width="47.42578125" customWidth="1"/>
    <col min="3" max="3" width="10.85546875" customWidth="1"/>
    <col min="4" max="4" width="10.7109375" customWidth="1"/>
    <col min="5" max="5" width="16.7109375" customWidth="1"/>
  </cols>
  <sheetData>
    <row r="1" spans="1:6" ht="15.75" x14ac:dyDescent="0.25">
      <c r="A1" s="4"/>
      <c r="B1" s="4"/>
      <c r="C1" s="4"/>
      <c r="D1" s="4"/>
      <c r="E1" s="4"/>
      <c r="F1" s="1"/>
    </row>
    <row r="2" spans="1:6" ht="15.75" x14ac:dyDescent="0.25">
      <c r="A2" s="4"/>
      <c r="B2" s="3" t="s">
        <v>0</v>
      </c>
      <c r="C2" s="3"/>
      <c r="D2" s="4"/>
      <c r="E2" s="4"/>
      <c r="F2" s="1"/>
    </row>
    <row r="3" spans="1:6" ht="15.75" x14ac:dyDescent="0.25">
      <c r="A3" s="4"/>
      <c r="B3" s="3" t="s">
        <v>18</v>
      </c>
      <c r="C3" s="3"/>
      <c r="D3" s="3"/>
      <c r="E3" s="3"/>
      <c r="F3" s="1"/>
    </row>
    <row r="4" spans="1:6" ht="15.75" x14ac:dyDescent="0.25">
      <c r="A4" s="4"/>
      <c r="B4" s="3" t="s">
        <v>48</v>
      </c>
      <c r="C4" s="3"/>
      <c r="D4" s="3"/>
      <c r="E4" s="3"/>
      <c r="F4" s="1"/>
    </row>
    <row r="5" spans="1:6" ht="15.75" x14ac:dyDescent="0.25">
      <c r="A5" s="4"/>
      <c r="B5" s="3" t="s">
        <v>39</v>
      </c>
      <c r="C5" s="3"/>
      <c r="D5" s="3"/>
      <c r="E5" s="3"/>
      <c r="F5" s="1"/>
    </row>
    <row r="6" spans="1:6" ht="15.75" x14ac:dyDescent="0.25">
      <c r="A6" s="4"/>
      <c r="B6" s="4"/>
      <c r="C6" s="4"/>
      <c r="D6" s="4"/>
      <c r="E6" s="4"/>
      <c r="F6" s="1"/>
    </row>
    <row r="7" spans="1:6" ht="15.75" x14ac:dyDescent="0.25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4"/>
    </row>
    <row r="8" spans="1:6" ht="15.75" x14ac:dyDescent="0.25">
      <c r="A8" s="6" t="s">
        <v>6</v>
      </c>
      <c r="B8" s="6"/>
      <c r="C8" s="6"/>
      <c r="D8" s="6"/>
      <c r="E8" s="6" t="s">
        <v>7</v>
      </c>
      <c r="F8" s="4"/>
    </row>
    <row r="9" spans="1:6" s="1" customFormat="1" ht="15.75" x14ac:dyDescent="0.25">
      <c r="A9" s="6"/>
      <c r="B9" s="11" t="s">
        <v>9</v>
      </c>
      <c r="C9" s="6"/>
      <c r="D9" s="6"/>
      <c r="E9" s="6"/>
      <c r="F9" s="4"/>
    </row>
    <row r="10" spans="1:6" ht="15.75" x14ac:dyDescent="0.25">
      <c r="A10" s="7">
        <v>1</v>
      </c>
      <c r="B10" s="8" t="s">
        <v>35</v>
      </c>
      <c r="C10" s="8" t="s">
        <v>12</v>
      </c>
      <c r="D10" s="7">
        <f>0.03+0.01+0.02+0.02+0.02+0.02+0.02+0.02+0.02</f>
        <v>0.18</v>
      </c>
      <c r="E10" s="15">
        <f>545.2+156.6+316.2+316.2+323.4+323.6+331.6+331.6+331.8</f>
        <v>2976.2</v>
      </c>
      <c r="F10" s="4"/>
    </row>
    <row r="11" spans="1:6" s="1" customFormat="1" ht="31.5" x14ac:dyDescent="0.25">
      <c r="A11" s="7">
        <v>2</v>
      </c>
      <c r="B11" s="8" t="s">
        <v>53</v>
      </c>
      <c r="C11" s="8" t="s">
        <v>12</v>
      </c>
      <c r="D11" s="7">
        <v>0.01</v>
      </c>
      <c r="E11" s="15">
        <v>1512.2</v>
      </c>
      <c r="F11" s="4"/>
    </row>
    <row r="12" spans="1:6" s="1" customFormat="1" ht="31.5" x14ac:dyDescent="0.25">
      <c r="A12" s="7">
        <v>3</v>
      </c>
      <c r="B12" s="8" t="s">
        <v>47</v>
      </c>
      <c r="C12" s="8" t="s">
        <v>46</v>
      </c>
      <c r="D12" s="7">
        <v>0.01</v>
      </c>
      <c r="E12" s="15">
        <f>4460</f>
        <v>4460</v>
      </c>
      <c r="F12" s="4"/>
    </row>
    <row r="13" spans="1:6" s="1" customFormat="1" ht="15.75" x14ac:dyDescent="0.25">
      <c r="A13" s="7">
        <v>4</v>
      </c>
      <c r="B13" s="8" t="s">
        <v>54</v>
      </c>
      <c r="C13" s="8" t="s">
        <v>28</v>
      </c>
      <c r="D13" s="7">
        <v>1E-3</v>
      </c>
      <c r="E13" s="15">
        <f>48.6</f>
        <v>48.6</v>
      </c>
      <c r="F13" s="4"/>
    </row>
    <row r="14" spans="1:6" s="1" customFormat="1" ht="47.25" x14ac:dyDescent="0.25">
      <c r="A14" s="7">
        <v>5</v>
      </c>
      <c r="B14" s="8" t="s">
        <v>23</v>
      </c>
      <c r="C14" s="8" t="s">
        <v>24</v>
      </c>
      <c r="D14" s="7">
        <f>0.9</f>
        <v>0.9</v>
      </c>
      <c r="E14" s="15">
        <f>882.8+297.6+297.6+297.6+319.2+319.2+319.2+340.6+340.6+340.6</f>
        <v>3754.9999999999991</v>
      </c>
      <c r="F14" s="4"/>
    </row>
    <row r="15" spans="1:6" ht="47.25" x14ac:dyDescent="0.25">
      <c r="A15" s="7">
        <v>6</v>
      </c>
      <c r="B15" s="8" t="s">
        <v>14</v>
      </c>
      <c r="C15" s="8" t="s">
        <v>11</v>
      </c>
      <c r="D15" s="7">
        <v>19.91</v>
      </c>
      <c r="E15" s="15">
        <f>137496.8</f>
        <v>137496.79999999999</v>
      </c>
      <c r="F15" s="4"/>
    </row>
    <row r="16" spans="1:6" ht="47.25" x14ac:dyDescent="0.25">
      <c r="A16" s="7">
        <v>7</v>
      </c>
      <c r="B16" s="8" t="s">
        <v>15</v>
      </c>
      <c r="C16" s="8" t="s">
        <v>11</v>
      </c>
      <c r="D16" s="7">
        <v>1.28</v>
      </c>
      <c r="E16" s="15">
        <v>8954</v>
      </c>
      <c r="F16" s="4"/>
    </row>
    <row r="17" spans="1:6" s="1" customFormat="1" ht="31.5" x14ac:dyDescent="0.25">
      <c r="A17" s="7">
        <v>8</v>
      </c>
      <c r="B17" s="8" t="s">
        <v>38</v>
      </c>
      <c r="C17" s="8" t="s">
        <v>25</v>
      </c>
      <c r="D17" s="7">
        <f>0.2+0.2</f>
        <v>0.4</v>
      </c>
      <c r="E17" s="15">
        <f>2399.8+2586</f>
        <v>4985.8</v>
      </c>
      <c r="F17" s="4"/>
    </row>
    <row r="18" spans="1:6" s="1" customFormat="1" ht="31.5" x14ac:dyDescent="0.25">
      <c r="A18" s="7">
        <v>9</v>
      </c>
      <c r="B18" s="8" t="s">
        <v>36</v>
      </c>
      <c r="C18" s="8" t="s">
        <v>37</v>
      </c>
      <c r="D18" s="7">
        <f>0.04</f>
        <v>0.04</v>
      </c>
      <c r="E18" s="15">
        <f>528.8</f>
        <v>528.79999999999995</v>
      </c>
      <c r="F18" s="4"/>
    </row>
    <row r="19" spans="1:6" s="1" customFormat="1" ht="78.75" x14ac:dyDescent="0.25">
      <c r="A19" s="7">
        <v>10</v>
      </c>
      <c r="B19" s="8" t="s">
        <v>19</v>
      </c>
      <c r="C19" s="8" t="s">
        <v>20</v>
      </c>
      <c r="D19" s="7">
        <v>0.97829999999999995</v>
      </c>
      <c r="E19" s="15">
        <f>10220+3451.6+3451.6+3451.6+3710+3710+3710+3973.4+3973.4+3973.4</f>
        <v>43625</v>
      </c>
      <c r="F19" s="4"/>
    </row>
    <row r="20" spans="1:6" s="1" customFormat="1" ht="31.5" x14ac:dyDescent="0.25">
      <c r="A20" s="7">
        <v>11</v>
      </c>
      <c r="B20" s="8" t="s">
        <v>21</v>
      </c>
      <c r="C20" s="8" t="s">
        <v>22</v>
      </c>
      <c r="D20" s="7">
        <f>0.04+0.01+0.03+0.04+0.02+0.03+0.02+0.01+0.02+0.01</f>
        <v>0.22999999999999998</v>
      </c>
      <c r="E20" s="15">
        <f>2096+528.4+1586.2+2116.2+1137.2+1708+1137.4+609.4+1217.8+609.4</f>
        <v>12745.999999999998</v>
      </c>
      <c r="F20" s="4"/>
    </row>
    <row r="21" spans="1:6" s="1" customFormat="1" ht="47.25" x14ac:dyDescent="0.25">
      <c r="A21" s="7">
        <v>12</v>
      </c>
      <c r="B21" s="8" t="s">
        <v>26</v>
      </c>
      <c r="C21" s="8" t="s">
        <v>11</v>
      </c>
      <c r="D21" s="7">
        <f>0.08+0.03+0.03+0.06+0.12+0.03+0.06+0.05</f>
        <v>0.45999999999999996</v>
      </c>
      <c r="E21" s="15">
        <f>2031.2+770.2+771.2+1643.4+3286.4+876.2+1751.4+0.6+1458.2</f>
        <v>12588.800000000001</v>
      </c>
      <c r="F21" s="4"/>
    </row>
    <row r="22" spans="1:6" ht="15.75" x14ac:dyDescent="0.25">
      <c r="A22" s="7"/>
      <c r="B22" s="8"/>
      <c r="C22" s="8"/>
      <c r="D22" s="7"/>
      <c r="E22" s="9">
        <f>SUM(E10:E21)</f>
        <v>233677.19999999995</v>
      </c>
      <c r="F22" s="4"/>
    </row>
    <row r="23" spans="1:6" ht="15.75" x14ac:dyDescent="0.25">
      <c r="A23" s="7"/>
      <c r="B23" s="12" t="s">
        <v>10</v>
      </c>
      <c r="C23" s="8"/>
      <c r="D23" s="7"/>
      <c r="E23" s="7"/>
      <c r="F23" s="4"/>
    </row>
    <row r="24" spans="1:6" ht="31.5" x14ac:dyDescent="0.25">
      <c r="A24" s="7">
        <v>1</v>
      </c>
      <c r="B24" s="8" t="s">
        <v>43</v>
      </c>
      <c r="C24" s="8" t="s">
        <v>12</v>
      </c>
      <c r="D24" s="7">
        <f>0.04</f>
        <v>0.04</v>
      </c>
      <c r="E24" s="15">
        <f>3385</f>
        <v>3385</v>
      </c>
      <c r="F24" s="4"/>
    </row>
    <row r="25" spans="1:6" s="1" customFormat="1" ht="15.75" x14ac:dyDescent="0.25">
      <c r="A25" s="7">
        <v>2</v>
      </c>
      <c r="B25" s="8" t="s">
        <v>60</v>
      </c>
      <c r="C25" s="8" t="s">
        <v>12</v>
      </c>
      <c r="D25" s="7">
        <f>0.01</f>
        <v>0.01</v>
      </c>
      <c r="E25" s="15">
        <f>1494.6</f>
        <v>1494.6</v>
      </c>
      <c r="F25" s="4"/>
    </row>
    <row r="26" spans="1:6" s="1" customFormat="1" ht="15.75" x14ac:dyDescent="0.25">
      <c r="A26" s="7">
        <v>3</v>
      </c>
      <c r="B26" s="8" t="s">
        <v>61</v>
      </c>
      <c r="C26" s="8" t="s">
        <v>62</v>
      </c>
      <c r="D26" s="7">
        <f>0.01</f>
        <v>0.01</v>
      </c>
      <c r="E26" s="15">
        <f>265.4</f>
        <v>265.39999999999998</v>
      </c>
      <c r="F26" s="4"/>
    </row>
    <row r="27" spans="1:6" s="1" customFormat="1" ht="78.75" x14ac:dyDescent="0.25">
      <c r="A27" s="7">
        <v>4</v>
      </c>
      <c r="B27" s="8" t="s">
        <v>49</v>
      </c>
      <c r="C27" s="8" t="s">
        <v>13</v>
      </c>
      <c r="D27" s="7">
        <f>0.06</f>
        <v>0.06</v>
      </c>
      <c r="E27" s="15">
        <f>2787.2</f>
        <v>2787.2</v>
      </c>
      <c r="F27" s="4"/>
    </row>
    <row r="28" spans="1:6" s="1" customFormat="1" ht="78.75" x14ac:dyDescent="0.25">
      <c r="A28" s="7">
        <v>5</v>
      </c>
      <c r="B28" s="8" t="s">
        <v>55</v>
      </c>
      <c r="C28" s="8" t="s">
        <v>42</v>
      </c>
      <c r="D28" s="7">
        <v>0.08</v>
      </c>
      <c r="E28" s="15">
        <f>12551.8</f>
        <v>12551.8</v>
      </c>
      <c r="F28" s="4"/>
    </row>
    <row r="29" spans="1:6" s="1" customFormat="1" ht="15.75" x14ac:dyDescent="0.25">
      <c r="A29" s="7">
        <v>6</v>
      </c>
      <c r="B29" s="8" t="s">
        <v>58</v>
      </c>
      <c r="C29" s="8" t="s">
        <v>59</v>
      </c>
      <c r="D29" s="7">
        <f>0.108</f>
        <v>0.108</v>
      </c>
      <c r="E29" s="15">
        <f>963.4</f>
        <v>963.4</v>
      </c>
      <c r="F29" s="4"/>
    </row>
    <row r="30" spans="1:6" s="1" customFormat="1" ht="78.75" x14ac:dyDescent="0.25">
      <c r="A30" s="7">
        <v>7</v>
      </c>
      <c r="B30" s="8" t="s">
        <v>56</v>
      </c>
      <c r="C30" s="8" t="s">
        <v>45</v>
      </c>
      <c r="D30" s="7">
        <f>2.41</f>
        <v>2.41</v>
      </c>
      <c r="E30" s="15">
        <f>14467</f>
        <v>14467</v>
      </c>
      <c r="F30" s="4"/>
    </row>
    <row r="31" spans="1:6" s="1" customFormat="1" ht="78.75" x14ac:dyDescent="0.25">
      <c r="A31" s="7">
        <v>8</v>
      </c>
      <c r="B31" s="8" t="s">
        <v>44</v>
      </c>
      <c r="C31" s="8" t="s">
        <v>45</v>
      </c>
      <c r="D31" s="7">
        <f>0.12</f>
        <v>0.12</v>
      </c>
      <c r="E31" s="15">
        <f>2944.8</f>
        <v>2944.8</v>
      </c>
      <c r="F31" s="4"/>
    </row>
    <row r="32" spans="1:6" s="1" customFormat="1" ht="78.75" x14ac:dyDescent="0.25">
      <c r="A32" s="7">
        <v>9</v>
      </c>
      <c r="B32" s="8" t="s">
        <v>57</v>
      </c>
      <c r="C32" s="8" t="s">
        <v>13</v>
      </c>
      <c r="D32" s="7">
        <f>2.41</f>
        <v>2.41</v>
      </c>
      <c r="E32" s="15">
        <f>59285</f>
        <v>59285</v>
      </c>
      <c r="F32" s="4"/>
    </row>
    <row r="33" spans="1:10" s="1" customFormat="1" ht="78.75" x14ac:dyDescent="0.25">
      <c r="A33" s="7">
        <v>10</v>
      </c>
      <c r="B33" s="8" t="s">
        <v>50</v>
      </c>
      <c r="C33" s="8" t="s">
        <v>13</v>
      </c>
      <c r="D33" s="7">
        <f>0.0262</f>
        <v>2.6200000000000001E-2</v>
      </c>
      <c r="E33" s="15">
        <f>1510.4</f>
        <v>1510.4</v>
      </c>
      <c r="F33" s="4"/>
    </row>
    <row r="34" spans="1:10" s="1" customFormat="1" ht="78.75" x14ac:dyDescent="0.25">
      <c r="A34" s="7">
        <v>11</v>
      </c>
      <c r="B34" s="8" t="s">
        <v>51</v>
      </c>
      <c r="C34" s="8" t="s">
        <v>13</v>
      </c>
      <c r="D34" s="7">
        <f>0.09</f>
        <v>0.09</v>
      </c>
      <c r="E34" s="15">
        <f>4264.2</f>
        <v>4264.2</v>
      </c>
      <c r="F34" s="4"/>
    </row>
    <row r="35" spans="1:10" s="1" customFormat="1" ht="78.75" x14ac:dyDescent="0.25">
      <c r="A35" s="7">
        <v>12</v>
      </c>
      <c r="B35" s="8" t="s">
        <v>52</v>
      </c>
      <c r="C35" s="8" t="s">
        <v>13</v>
      </c>
      <c r="D35" s="7">
        <f>0.012</f>
        <v>1.2E-2</v>
      </c>
      <c r="E35" s="15">
        <f>152.6</f>
        <v>152.6</v>
      </c>
      <c r="F35" s="4"/>
    </row>
    <row r="36" spans="1:10" s="1" customFormat="1" ht="31.5" x14ac:dyDescent="0.25">
      <c r="A36" s="7">
        <v>13</v>
      </c>
      <c r="B36" s="8" t="s">
        <v>40</v>
      </c>
      <c r="C36" s="8" t="s">
        <v>41</v>
      </c>
      <c r="D36" s="7">
        <f>160+65+10+5</f>
        <v>240</v>
      </c>
      <c r="E36" s="15">
        <f>5333+3250+500+208</f>
        <v>9291</v>
      </c>
      <c r="F36" s="4"/>
    </row>
    <row r="37" spans="1:10" s="1" customFormat="1" ht="15.75" x14ac:dyDescent="0.25">
      <c r="A37" s="7"/>
      <c r="B37" s="8"/>
      <c r="C37" s="8"/>
      <c r="D37" s="7"/>
      <c r="E37" s="9">
        <f>SUM(E24:E36)</f>
        <v>113362.40000000001</v>
      </c>
      <c r="F37" s="4"/>
    </row>
    <row r="38" spans="1:10" ht="15.75" x14ac:dyDescent="0.25">
      <c r="A38" s="7"/>
      <c r="B38" s="8" t="s">
        <v>8</v>
      </c>
      <c r="C38" s="7"/>
      <c r="D38" s="7"/>
      <c r="E38" s="9">
        <f>E22+E37</f>
        <v>347039.6</v>
      </c>
      <c r="F38" s="4"/>
    </row>
    <row r="39" spans="1:10" ht="15.75" x14ac:dyDescent="0.25">
      <c r="A39" s="7"/>
      <c r="B39" s="8"/>
      <c r="C39" s="7"/>
      <c r="D39" s="7"/>
      <c r="E39" s="7"/>
      <c r="F39" s="4"/>
    </row>
    <row r="40" spans="1:10" ht="15.75" x14ac:dyDescent="0.25">
      <c r="A40" s="10"/>
      <c r="B40" s="10"/>
      <c r="C40" s="10"/>
      <c r="D40" s="10"/>
      <c r="E40" s="10"/>
      <c r="F40" s="4"/>
      <c r="J40" t="s">
        <v>29</v>
      </c>
    </row>
    <row r="41" spans="1:10" ht="15.75" x14ac:dyDescent="0.25">
      <c r="A41" s="10"/>
      <c r="B41" s="10" t="s">
        <v>16</v>
      </c>
      <c r="C41" s="10" t="s">
        <v>31</v>
      </c>
      <c r="D41" s="10"/>
      <c r="E41" s="10"/>
      <c r="F41" s="1"/>
      <c r="G41" s="13"/>
    </row>
    <row r="42" spans="1:10" s="1" customFormat="1" ht="15.75" x14ac:dyDescent="0.25">
      <c r="A42" s="10"/>
      <c r="B42" s="10"/>
      <c r="C42" s="10"/>
      <c r="D42" s="10"/>
      <c r="E42" s="10"/>
    </row>
    <row r="43" spans="1:10" x14ac:dyDescent="0.25">
      <c r="A43" s="2"/>
      <c r="B43" s="2"/>
      <c r="C43" s="2"/>
      <c r="D43" s="2"/>
      <c r="E43" s="2"/>
      <c r="F43" s="1"/>
    </row>
    <row r="44" spans="1:10" x14ac:dyDescent="0.25">
      <c r="A44" s="2"/>
      <c r="B44" s="2" t="s">
        <v>17</v>
      </c>
      <c r="C44" s="2"/>
      <c r="D44" s="14"/>
      <c r="E44" s="2"/>
      <c r="F44" s="13"/>
      <c r="G44" s="13"/>
    </row>
    <row r="45" spans="1:10" x14ac:dyDescent="0.25">
      <c r="A45" s="2"/>
      <c r="B45" s="2"/>
      <c r="C45" s="2"/>
      <c r="D45" s="2"/>
      <c r="E45" s="2"/>
      <c r="F45" s="13"/>
      <c r="G45" s="13"/>
    </row>
    <row r="46" spans="1:10" x14ac:dyDescent="0.25">
      <c r="A46" s="2"/>
      <c r="B46" s="2"/>
      <c r="C46" s="2" t="s">
        <v>32</v>
      </c>
      <c r="D46" s="14">
        <f>5077.4+6094.8+4603+5205+155273.4+12202.4+7133.2+11933.2+5695.4+6131.2+7614.8+6713.4</f>
        <v>233677.2</v>
      </c>
      <c r="E46" s="14"/>
      <c r="F46" s="13"/>
    </row>
    <row r="47" spans="1:10" x14ac:dyDescent="0.25">
      <c r="A47" s="2"/>
      <c r="B47" s="2"/>
      <c r="C47" s="2" t="s">
        <v>33</v>
      </c>
      <c r="D47" s="2">
        <f>4000+0+1333+2787.2+9312.2+89248.6+0+0+0+963.4+5010+708</f>
        <v>113362.4</v>
      </c>
      <c r="E47" s="2"/>
    </row>
    <row r="48" spans="1:10" x14ac:dyDescent="0.25">
      <c r="A48" s="2"/>
      <c r="B48" s="2"/>
      <c r="C48" s="2"/>
      <c r="D48" s="14">
        <f>D46+D47</f>
        <v>347039.6</v>
      </c>
      <c r="E48" s="14"/>
    </row>
    <row r="49" spans="1:5" x14ac:dyDescent="0.25">
      <c r="A49" s="2"/>
      <c r="B49" s="2"/>
      <c r="C49" s="2" t="s">
        <v>34</v>
      </c>
      <c r="D49" s="14">
        <f>9077.4+6094.8+5936+7992.2+164585.6+101451+7133.2+11933.2+5695.4+7094.6+12624.8+7421.4</f>
        <v>347039.60000000003</v>
      </c>
      <c r="E49" s="2"/>
    </row>
    <row r="50" spans="1:5" x14ac:dyDescent="0.25">
      <c r="A50" s="2"/>
      <c r="B50" s="2"/>
      <c r="C50" s="2"/>
      <c r="D50" s="2"/>
      <c r="E50" s="2"/>
    </row>
    <row r="1080" spans="7:7" x14ac:dyDescent="0.25">
      <c r="G1080" t="s">
        <v>30</v>
      </c>
    </row>
    <row r="1082" spans="7:7" x14ac:dyDescent="0.25">
      <c r="G1082" t="s">
        <v>27</v>
      </c>
    </row>
  </sheetData>
  <pageMargins left="0.78740157480314965" right="0.31496062992125984" top="0.15748031496062992" bottom="0.15748031496062992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2023-01-23T12:50:18Z</cp:lastPrinted>
  <dcterms:created xsi:type="dcterms:W3CDTF">2016-09-29T06:37:31Z</dcterms:created>
  <dcterms:modified xsi:type="dcterms:W3CDTF">2023-01-23T12:50:47Z</dcterms:modified>
</cp:coreProperties>
</file>